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dnpa.southdowns.gov.uk\users\Luke.Walter\Documents\"/>
    </mc:Choice>
  </mc:AlternateContent>
  <xr:revisionPtr revIDLastSave="0" documentId="8_{5DD1C62B-EF0D-47C5-94BB-601CF062D896}" xr6:coauthVersionLast="47" xr6:coauthVersionMax="47" xr10:uidLastSave="{00000000-0000-0000-0000-000000000000}"/>
  <bookViews>
    <workbookView xWindow="-110" yWindow="-110" windowWidth="19420" windowHeight="10420" xr2:uid="{80E2DF14-3685-4540-9B8D-6D8261F84188}"/>
  </bookViews>
  <sheets>
    <sheet name="200sqm or more onl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2" l="1"/>
  <c r="M49" i="2"/>
  <c r="L49" i="2"/>
  <c r="M75" i="2"/>
  <c r="N75" i="2"/>
  <c r="L75" i="2"/>
  <c r="N74" i="2"/>
  <c r="M74" i="2"/>
  <c r="L74" i="2"/>
  <c r="N73" i="2"/>
  <c r="M73" i="2"/>
  <c r="L73" i="2"/>
  <c r="N72" i="2"/>
  <c r="M72" i="2"/>
  <c r="L72" i="2"/>
  <c r="N71" i="2"/>
  <c r="M71" i="2"/>
  <c r="L71" i="2"/>
  <c r="N70" i="2"/>
  <c r="N69" i="2"/>
  <c r="M70" i="2"/>
  <c r="L70" i="2"/>
  <c r="M69" i="2"/>
  <c r="N25" i="2" l="1"/>
  <c r="M65" i="2"/>
  <c r="L65" i="2"/>
  <c r="M64" i="2"/>
  <c r="L64" i="2"/>
  <c r="N63" i="2"/>
  <c r="M63" i="2"/>
  <c r="L63" i="2"/>
  <c r="N62" i="2"/>
  <c r="M62" i="2"/>
  <c r="L62" i="2"/>
  <c r="M61" i="2"/>
  <c r="L61" i="2"/>
  <c r="M60" i="2"/>
  <c r="L60" i="2"/>
  <c r="M59" i="2"/>
  <c r="L59" i="2"/>
  <c r="N58" i="2"/>
  <c r="M58" i="2"/>
  <c r="L58" i="2"/>
  <c r="M57" i="2"/>
  <c r="L57" i="2"/>
  <c r="N56" i="2"/>
  <c r="M56" i="2"/>
  <c r="L56" i="2"/>
  <c r="M55" i="2"/>
  <c r="L55" i="2"/>
  <c r="M54" i="2"/>
  <c r="L54" i="2"/>
  <c r="M51" i="2"/>
  <c r="L51" i="2"/>
  <c r="M50" i="2"/>
  <c r="L50" i="2"/>
  <c r="M52" i="2"/>
  <c r="M48" i="2"/>
  <c r="L48" i="2"/>
  <c r="N47" i="2"/>
  <c r="N65" i="2" s="1"/>
  <c r="N46" i="2"/>
  <c r="N45" i="2"/>
  <c r="N44" i="2"/>
  <c r="N43" i="2"/>
  <c r="N42" i="2"/>
  <c r="N41" i="2"/>
  <c r="N40" i="2"/>
  <c r="N39" i="2"/>
  <c r="N38" i="2"/>
  <c r="N37" i="2"/>
  <c r="N36" i="2"/>
  <c r="N35" i="2"/>
  <c r="N34" i="2"/>
  <c r="N33" i="2"/>
  <c r="N32" i="2"/>
  <c r="N31" i="2"/>
  <c r="N30" i="2"/>
  <c r="N29" i="2"/>
  <c r="N28" i="2"/>
  <c r="N27" i="2"/>
  <c r="N26" i="2"/>
  <c r="N24" i="2"/>
  <c r="N23" i="2"/>
  <c r="N22" i="2"/>
  <c r="N21" i="2"/>
  <c r="N20" i="2"/>
  <c r="N19" i="2"/>
  <c r="N18" i="2"/>
  <c r="N17" i="2"/>
  <c r="N16" i="2"/>
  <c r="N15" i="2"/>
  <c r="N14" i="2"/>
  <c r="N13" i="2"/>
  <c r="N12" i="2"/>
  <c r="N11" i="2"/>
  <c r="N10" i="2"/>
  <c r="N9" i="2"/>
  <c r="N8" i="2"/>
  <c r="N7" i="2"/>
  <c r="N6" i="2"/>
  <c r="N5" i="2"/>
  <c r="N4" i="2"/>
  <c r="N3" i="2"/>
  <c r="N2" i="2"/>
  <c r="L69" i="2" l="1"/>
  <c r="N60" i="2"/>
  <c r="M66" i="2"/>
  <c r="N55" i="2"/>
  <c r="N61" i="2"/>
  <c r="N48" i="2"/>
  <c r="N50" i="2"/>
  <c r="L66" i="2"/>
  <c r="L52" i="2"/>
  <c r="N54" i="2"/>
  <c r="N59" i="2"/>
  <c r="N51" i="2"/>
  <c r="N57" i="2"/>
  <c r="N64" i="2"/>
  <c r="N52" i="2" l="1"/>
  <c r="N66" i="2"/>
</calcChain>
</file>

<file path=xl/sharedStrings.xml><?xml version="1.0" encoding="utf-8"?>
<sst xmlns="http://schemas.openxmlformats.org/spreadsheetml/2006/main" count="347" uniqueCount="217">
  <si>
    <t>EAST</t>
  </si>
  <si>
    <t>NORTH</t>
  </si>
  <si>
    <t>ADDRESS</t>
  </si>
  <si>
    <t>TOWN</t>
  </si>
  <si>
    <t>POSTCODE</t>
  </si>
  <si>
    <t>PROPOSAL</t>
  </si>
  <si>
    <t>APPLICATION REFERENCE</t>
  </si>
  <si>
    <t>USECLASS</t>
  </si>
  <si>
    <t>E(g)(i)[B1(a)]</t>
  </si>
  <si>
    <t>E(g)(ii)[B1(b)]</t>
  </si>
  <si>
    <t/>
  </si>
  <si>
    <t>B8</t>
  </si>
  <si>
    <t>GAIN (M2)</t>
  </si>
  <si>
    <t>LOSSES (M2)</t>
  </si>
  <si>
    <t>NET (M2)</t>
  </si>
  <si>
    <t>EXTON</t>
  </si>
  <si>
    <t>DECISION DATE</t>
  </si>
  <si>
    <t>Mixed E(g)(i)/E(g)(iii)[B1(a)/B1(c)]</t>
  </si>
  <si>
    <t>E</t>
  </si>
  <si>
    <t>E[excluding E(a)]</t>
  </si>
  <si>
    <t>E(g)(iii)[B1(c)]</t>
  </si>
  <si>
    <t>DISTRICT</t>
  </si>
  <si>
    <t>Mixed E/B8</t>
  </si>
  <si>
    <t>Total sqm</t>
  </si>
  <si>
    <t>Hampshire</t>
  </si>
  <si>
    <t>East Sussex</t>
  </si>
  <si>
    <t>West Sussex</t>
  </si>
  <si>
    <t>Check sum</t>
  </si>
  <si>
    <t>Hurstfold Farm Industrial Estate</t>
  </si>
  <si>
    <t>Surney Hatch Lane</t>
  </si>
  <si>
    <t>Fernhurst</t>
  </si>
  <si>
    <t>Pulborough</t>
  </si>
  <si>
    <t>Chichester</t>
  </si>
  <si>
    <t>Horsham</t>
  </si>
  <si>
    <t>Arun</t>
  </si>
  <si>
    <t>Extensions and new development to provide 6 no. new industrial units for use in Use Classes B1(c), B2 or B8.</t>
  </si>
  <si>
    <t>SDNP/19/05213/FUL</t>
  </si>
  <si>
    <t>B2</t>
  </si>
  <si>
    <t>NORTHFIELDS POULTRY FARM</t>
  </si>
  <si>
    <t>NORTHFIELDS</t>
  </si>
  <si>
    <t>CHILCOMB PARK</t>
  </si>
  <si>
    <t>CHILCOMB LANE</t>
  </si>
  <si>
    <t>HUMPHREY FARMS</t>
  </si>
  <si>
    <t>HAZELEY ROAD</t>
  </si>
  <si>
    <t>TWYFORD</t>
  </si>
  <si>
    <t>SO21 1NZ</t>
  </si>
  <si>
    <t>CHILCOMB</t>
  </si>
  <si>
    <t>SO21 IHU</t>
  </si>
  <si>
    <t>SO21 1QA</t>
  </si>
  <si>
    <t>WHITEDALE FARM OFFICE</t>
  </si>
  <si>
    <t>EAST STREET</t>
  </si>
  <si>
    <t>HAMBLEDON</t>
  </si>
  <si>
    <t>PO7 4RZ</t>
  </si>
  <si>
    <t>LYCROFT FARM</t>
  </si>
  <si>
    <t>PARK LANE</t>
  </si>
  <si>
    <t>SWANMORE</t>
  </si>
  <si>
    <t>SO32 2QQ</t>
  </si>
  <si>
    <t>NORTHBROOK BARN</t>
  </si>
  <si>
    <t>BEECHES HILL</t>
  </si>
  <si>
    <t>BISHOPS WALTHAM</t>
  </si>
  <si>
    <t>SO32 1FB</t>
  </si>
  <si>
    <t>NEWLYNS FARM</t>
  </si>
  <si>
    <t>STAKES LANE</t>
  </si>
  <si>
    <t xml:space="preserve">UPHAM    </t>
  </si>
  <si>
    <t>SO32 1QA</t>
  </si>
  <si>
    <t>MANOR FARM BUILDINGS</t>
  </si>
  <si>
    <t>CHURCH LANE</t>
  </si>
  <si>
    <t>SO32 3NU</t>
  </si>
  <si>
    <t>CART SHED</t>
  </si>
  <si>
    <t>BROCKWOOD</t>
  </si>
  <si>
    <t>BRAMDEAN</t>
  </si>
  <si>
    <t>SO24 0LQ</t>
  </si>
  <si>
    <t>THE OLD CALF SHED</t>
  </si>
  <si>
    <t>LIPPEN LANE</t>
  </si>
  <si>
    <t>WARNFORD</t>
  </si>
  <si>
    <t>SO32 3LE</t>
  </si>
  <si>
    <t>SYDENHAMS LTD</t>
  </si>
  <si>
    <t>WICKHAM ROAD</t>
  </si>
  <si>
    <t>MISLINGFORD</t>
  </si>
  <si>
    <t>PO17 5BA</t>
  </si>
  <si>
    <t>WHEELY DOWN FARM</t>
  </si>
  <si>
    <t>WHEELY DOWN ROAD</t>
  </si>
  <si>
    <t>SO3 3LG</t>
  </si>
  <si>
    <t>CHANGE OF USE OF FARM BUILDINGS TO B1 AND B8</t>
  </si>
  <si>
    <t>REDEVELOPMENT FOR BUSINESS, ENTERPRISE, AND INNOVATION PARK</t>
  </si>
  <si>
    <t>REDEVELOPMENT OF COMMERCIAL SITE FOR B1 &amp; B8 UNITS</t>
  </si>
  <si>
    <t>CHANGE OF USE FROM AGRICULTURAL TO B1A &amp; A2</t>
  </si>
  <si>
    <t>REDEVELOPMENT FOR REPLACEMENT B1C/B8 UNITS</t>
  </si>
  <si>
    <t>CHANGE USE OF BARN TO WINERY WITH ANCILLARY OFFICES &amp; SALES</t>
  </si>
  <si>
    <t>CHANGE OF USE FROM AGRICULTURAL TO COMMERCIAL OFFICE</t>
  </si>
  <si>
    <t>CHANGE OF USE OF AGRICULTURAL FLOOR SPACE TO B8</t>
  </si>
  <si>
    <t>CHANGE OF USE FROM AGRICULTURAL BARN TO COMMERCIAL</t>
  </si>
  <si>
    <t>4 PURPOSE BUILT CLASS E COMMERCIAL BUILDINGS</t>
  </si>
  <si>
    <t>DEMOLISH DWELLING AND CONSTRUCT NEW FACTORY UNIT</t>
  </si>
  <si>
    <t>CHANGE OF USE OF THE EXISTING AGRICULTURAL BUILDING TO CLASS</t>
  </si>
  <si>
    <t>SDNP/18/05353/PA3R</t>
  </si>
  <si>
    <t>SDNP/20/01634/FUL</t>
  </si>
  <si>
    <t>SDNP/20/01437/FUL</t>
  </si>
  <si>
    <t>SDNP/21/03404/FUL</t>
  </si>
  <si>
    <t>SDNP/21/02849/PA3A</t>
  </si>
  <si>
    <t>Mixed E(g)/B8[Mixed B1/B8]</t>
  </si>
  <si>
    <t>BLACKNEST WORKS</t>
  </si>
  <si>
    <t>BLACKNEST ROAD</t>
  </si>
  <si>
    <t>BLACKNEST</t>
  </si>
  <si>
    <t>GU34 4PX</t>
  </si>
  <si>
    <t>BUCKMORE FARM</t>
  </si>
  <si>
    <t>BECKHAM LANE</t>
  </si>
  <si>
    <t>PETERSFIELD</t>
  </si>
  <si>
    <t>GU32 3BU</t>
  </si>
  <si>
    <t>LAND NORTH OF BUCKMORE FARM</t>
  </si>
  <si>
    <t>FORMER APPLE PIE DEPOT</t>
  </si>
  <si>
    <t>WOOLMER ROAD</t>
  </si>
  <si>
    <t>LONGMOOR</t>
  </si>
  <si>
    <t>GU33 6EP</t>
  </si>
  <si>
    <t>INDUSTRIAL/WAREHOUSE UNITS &amp; EXTENSIONS</t>
  </si>
  <si>
    <t>REDEVELOPMENT AND CONVERSION FOR B1-8 USE</t>
  </si>
  <si>
    <t>BUSINESS SITE COMPRISING 4730M2 OF EMPLOYMENT USES</t>
  </si>
  <si>
    <t>REDEVELOPMENT FOR B8 WAREHOUSES</t>
  </si>
  <si>
    <t>SDNP/16/00427/FUL</t>
  </si>
  <si>
    <t>E(g)[B1]</t>
  </si>
  <si>
    <t>Arundel</t>
  </si>
  <si>
    <t>Old Engine Shed</t>
  </si>
  <si>
    <t>London Road</t>
  </si>
  <si>
    <t>Change of use to accommodate a micro-brewery with tap room, office and storage area; conversion of an outbuilding into a kitchen and conversion of part of the stables to provide toilets and storage, ancillary to the business</t>
  </si>
  <si>
    <t>SDNP/22/03874/FUL</t>
  </si>
  <si>
    <t>Bury Mill Farm</t>
  </si>
  <si>
    <t>Bury Road</t>
  </si>
  <si>
    <t>Hillside Nursery</t>
  </si>
  <si>
    <t>Bury Common</t>
  </si>
  <si>
    <t>Bury</t>
  </si>
  <si>
    <t>Hardham Mill Bus Pk (U1-4)</t>
  </si>
  <si>
    <t>Hardham</t>
  </si>
  <si>
    <t>Retention and refurbishment of the car showroom (sui generis), demolition of existing PFS and workshop. Erection of two buildings for flexible uses (B1/B8) and ancillary retail. Demolition and replacement of a single dwelling. Alterations to site access.</t>
  </si>
  <si>
    <t>Demolition of existing glasshouses and associated horticultural structures and erection of 7 no. C3 residential dwellings and 7 no. commercial workspace suites (class E(g)), including access landscaping and associated works.</t>
  </si>
  <si>
    <t>Erection of 6 small business/office units.</t>
  </si>
  <si>
    <t>SDNP/13/01164/FUL</t>
  </si>
  <si>
    <t>SDNP/21/05619/FUL</t>
  </si>
  <si>
    <t>King Edward VII Hospital</t>
  </si>
  <si>
    <t>Kings Drive</t>
  </si>
  <si>
    <t>Easebourne Midhurst</t>
  </si>
  <si>
    <t>Redevelopment of site to provide dwellings and commercial premises. This application relates to additional B8 storage.</t>
  </si>
  <si>
    <t>B2146 Ditcham Lane To Hurst Mill Lane</t>
  </si>
  <si>
    <t>Hurst</t>
  </si>
  <si>
    <t>South Harting</t>
  </si>
  <si>
    <t>Iron Hill Farm</t>
  </si>
  <si>
    <t>Hollycombe Lane</t>
  </si>
  <si>
    <t>Linch</t>
  </si>
  <si>
    <t>Pulborough Garden Centre</t>
  </si>
  <si>
    <t>Stopham Road</t>
  </si>
  <si>
    <t>Erection of welcome/office building, extension to production building, re-cladding of office/staff building, changes to fenestration, erection of balcony, relocation of educational glasshouse, formation of overflow car park and extension to car park, continued use of external storage areas and associated landscaping.</t>
  </si>
  <si>
    <t>The demolition of existing buildings and the erection of 8 industrial units comprising of B1 and B8 uses.</t>
  </si>
  <si>
    <t>Erection of warehouse building and associated development</t>
  </si>
  <si>
    <t>SDNP/20/00443/FUL</t>
  </si>
  <si>
    <t>SDNP/20/03455/FUL</t>
  </si>
  <si>
    <t>SDNP/21/04105/FUL</t>
  </si>
  <si>
    <t>Chilgrove Farm</t>
  </si>
  <si>
    <t>Old West Dean Road</t>
  </si>
  <si>
    <t>West Dean</t>
  </si>
  <si>
    <t>Change of use of an agricultural building to a flexible commercial use - storage and distribution (Class E).</t>
  </si>
  <si>
    <t>SDNP/21/02291/PA3R</t>
  </si>
  <si>
    <t>North Farm</t>
  </si>
  <si>
    <t>Washington</t>
  </si>
  <si>
    <t>Chanctonbury Game</t>
  </si>
  <si>
    <t>Hybrid application (Part Full/Part Outline) for demolition of existing equestrian and agricultural buildings. Change of use of existing buildings and extension of existing Winery to provide enhanced storage, visitor facilites, retail and Cafe. New commercial floorspace (Use Classes B1 and B8), five self-contained holiday let units, closure of existing direct access off the A24 with associated alterations to internal roads. Provision of new permissive Public Right of Way, associated infrastructure, car parking (including single domestic garage) and landscaping works.</t>
  </si>
  <si>
    <t>Demolition of existing industrial building and construction of a building for storage of wine</t>
  </si>
  <si>
    <t>SDNP/18/04995/FUL</t>
  </si>
  <si>
    <t>SDNP/22/00396/FUL</t>
  </si>
  <si>
    <t>25-26 Third Floor , High Street, Lewes, East Sussex, BN7 2SD</t>
  </si>
  <si>
    <t xml:space="preserve">Albion House, Albion Street, Lewes, East Sussex, </t>
  </si>
  <si>
    <t>The Mallings Business Centre , 112 Malling Street, Lewes, BN7 2RG</t>
  </si>
  <si>
    <t>The Mallings Business Centre, 112 Malling Street, Lewes, East Sussex, BN7 2RG</t>
  </si>
  <si>
    <t>Change of Use and conversion of Third Floor Office to 2x two bedroom Residential units and associated internal alterations (Amended scheme)</t>
  </si>
  <si>
    <t>Prior Approval for a change of use of Albion House from B1(a) (Office) to C3 (Residential). Schedule 2, Part 3, Class O (offices to dwellinghouses)</t>
  </si>
  <si>
    <t>Proposed change of use of an existing B1(a) office to provide 8no. C3 dwellings over 3 floors (amended description)</t>
  </si>
  <si>
    <t>Proposed change of use of an existing B1(a) office at the rear of the site to provide 5no. C3 dwellings</t>
  </si>
  <si>
    <t>Proposed change of use of an existing B1(a) office to provide 8no. C3 dwellings on the First Floor and Second floor, retaining office use on the ground floor</t>
  </si>
  <si>
    <t>SDNP/22/05037/FUL</t>
  </si>
  <si>
    <t>SDNP/21/03900/PA3O</t>
  </si>
  <si>
    <t>SDNP/21/03896/PA3O</t>
  </si>
  <si>
    <t>SDNP/21/03967/PA3O</t>
  </si>
  <si>
    <t>SDNP/21/03899/PA3O</t>
  </si>
  <si>
    <t>North Street Industrial Estate</t>
  </si>
  <si>
    <t>Lewes</t>
  </si>
  <si>
    <t>Phase 1 - demolition of existing buildings, erection of new buildings of up to 4 storeys, comprising 243 residential units, 4185m2 commercial use (B1, A1, A2, A3, A4 and D2 uses), Class D1 medical and health services.  Phases 2&amp;3 - demolition of existing buildings, erection of new buildings of up to 3 storeys comprising up to 173 residential units.</t>
  </si>
  <si>
    <t>As above</t>
  </si>
  <si>
    <t>SDNP/15/01146/FUL</t>
  </si>
  <si>
    <t>Change of use from Storage and Distribution building to self contained dwelling house, re-cladding of roof and walls, enlargement of garden areas</t>
  </si>
  <si>
    <t>SDNP/19/02125/FUL</t>
  </si>
  <si>
    <t>Downlands House, Underhill Lane, Westmeston, BN6 8XE</t>
  </si>
  <si>
    <t>Tithe Barn  Falmer Court Farm, East Street, Falmer, East Sussex</t>
  </si>
  <si>
    <t>Change of use of the tithe barn to provide a versatile event space (community and private use), erection of commercial buildings and overnight accommodation building together with associated landscaping and parking.</t>
  </si>
  <si>
    <t>SDNP/21/01191/FUL</t>
  </si>
  <si>
    <t>Iford Farm, The Street, Iford, BN7 3EU</t>
  </si>
  <si>
    <t>Consolidation of farming activities at Iford Farm through the erection of 2 No. Cattle Sheds, Straw Barn and Machinery Shed incorporating Fertiliser Store and Welfare Facilities and hardstanding; new farm access from C7 Piddinghoe Road, conversion of redundant building to commercial B8 use and regularisation of established commercial uses in adjacent buildings; and landscaping including woodland planting, surface water attenuation pond and wildlife planting to create biodiversity net gain</t>
  </si>
  <si>
    <t>Demolition of redundant modern straw barn at Sheepyard Barns, Conversion of redundant Sprayer Shed to B1(a) office use and demolition of redundant above ground slurry tank</t>
  </si>
  <si>
    <t>SDNP/20/05439/FUL</t>
  </si>
  <si>
    <t>SDNP/20/05442/FUL</t>
  </si>
  <si>
    <t>Lewes Garden Centre, Newhaven Road, Kingston, BN7 3NE</t>
  </si>
  <si>
    <t>Land east of Malling Industrial Estate, Brooks Road, Lewes, East Sussex</t>
  </si>
  <si>
    <t>Extension to existing garden centre to provide improved cafe and outdoor seating area, new warehouse space, enclosure and extension of existing garden centre sales area and other minor improvement works (Amended Description and Amended Plans - deletion of 502 square metre concessions building).</t>
  </si>
  <si>
    <t>Replacement planning permission for erection of seven units including B1, B2 and B8 uses together with long stay car park (70 spaces) and associated landscaping (renewal of planning approval LW/07/1608)</t>
  </si>
  <si>
    <t>SDNP/21/00020/FUL</t>
  </si>
  <si>
    <t>LW/12/0342/NP</t>
  </si>
  <si>
    <t>Mixed E(g),B2,B8 [Mixed B1-B8]</t>
  </si>
  <si>
    <t>Former Syngenta Site</t>
  </si>
  <si>
    <t>Henley Old Road</t>
  </si>
  <si>
    <t>SDNP/19/00913/FUL</t>
  </si>
  <si>
    <t>Construction of up to 210 dwellings (Use Class C3) and 233sqm of café (Use Class A3), retail (Use Class A1) and community use (Use Class D1 / D2) buildings, retention of existing Pagoda building and associated commercial use (Use Class B1) and landscaping and associated access and parking works, following demolition of the Highfield building and other buildings / structures.</t>
  </si>
  <si>
    <t>SDNP/22/03416/FUL</t>
  </si>
  <si>
    <t>SDNP/22/04385/FUL</t>
  </si>
  <si>
    <t>SDNP/21/03326/FUL</t>
  </si>
  <si>
    <t>SDNP/21/05716/FUL</t>
  </si>
  <si>
    <t>Total Permissions sqm</t>
  </si>
  <si>
    <t>Industrial E(g)(iii), B2, B8</t>
  </si>
  <si>
    <t>For ELR 2024 (check sum)</t>
  </si>
  <si>
    <t>Winchester</t>
  </si>
  <si>
    <t>East Hampshire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</si>
</sst>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Gill Sans MT"/>
      <family val="2"/>
    </font>
    <font>
      <sz val="11"/>
      <color theme="1"/>
      <name val="Gill Sans MT"/>
      <family val="2"/>
    </font>
    <font>
      <sz val="11"/>
      <color theme="1"/>
      <name val="Gill Sans MT"/>
      <family val="2"/>
    </font>
    <font>
      <sz val="11"/>
      <color theme="1"/>
      <name val="Gill Sans MT"/>
      <family val="2"/>
    </font>
    <font>
      <sz val="11"/>
      <name val="Gill Sans MT"/>
      <family val="2"/>
    </font>
    <font>
      <b/>
      <sz val="11"/>
      <color theme="1"/>
      <name val="Gill Sans MT"/>
      <family val="2"/>
    </font>
    <font>
      <sz val="11"/>
      <color theme="1"/>
      <name val="Gill Sans MT"/>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6" fillId="0" borderId="0" xfId="0" applyFont="1" applyAlignment="1">
      <alignment horizontal="left"/>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quotePrefix="1" applyFont="1"/>
    <xf numFmtId="3" fontId="7" fillId="0" borderId="0" xfId="0" applyNumberFormat="1" applyFont="1"/>
    <xf numFmtId="0" fontId="7" fillId="0" borderId="0" xfId="0" quotePrefix="1" applyFont="1" applyAlignment="1">
      <alignment horizontal="left"/>
    </xf>
    <xf numFmtId="0" fontId="4" fillId="0" borderId="0" xfId="0" applyFont="1" applyAlignment="1">
      <alignment horizontal="right"/>
    </xf>
    <xf numFmtId="0" fontId="3" fillId="0" borderId="0" xfId="0" applyFont="1"/>
    <xf numFmtId="0" fontId="2" fillId="0" borderId="0" xfId="0" applyFont="1" applyAlignment="1">
      <alignment horizontal="left"/>
    </xf>
    <xf numFmtId="0" fontId="2" fillId="0" borderId="0" xfId="0" applyFont="1"/>
    <xf numFmtId="0" fontId="6" fillId="0" borderId="0" xfId="0" applyFont="1" applyAlignment="1">
      <alignment horizontal="center"/>
    </xf>
    <xf numFmtId="0" fontId="6" fillId="0" borderId="0" xfId="0" applyFont="1" applyAlignment="1">
      <alignment horizontal="center" wrapText="1"/>
    </xf>
    <xf numFmtId="0" fontId="5" fillId="0" borderId="0" xfId="0" applyFont="1" applyAlignment="1">
      <alignment horizontal="left" wrapText="1"/>
    </xf>
    <xf numFmtId="0" fontId="7" fillId="0" borderId="0" xfId="0" applyFont="1" applyAlignment="1">
      <alignment wrapText="1"/>
    </xf>
    <xf numFmtId="0" fontId="7" fillId="0" borderId="0" xfId="0" applyFont="1" applyAlignment="1">
      <alignment horizontal="left" wrapText="1"/>
    </xf>
    <xf numFmtId="15" fontId="7" fillId="0" borderId="0" xfId="0" quotePrefix="1" applyNumberFormat="1" applyFont="1" applyAlignment="1">
      <alignment horizontal="left"/>
    </xf>
    <xf numFmtId="15" fontId="7" fillId="0" borderId="0" xfId="0" applyNumberFormat="1" applyFont="1" applyAlignment="1">
      <alignment horizontal="left"/>
    </xf>
    <xf numFmtId="0" fontId="1"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3E47-2ABF-4D84-B4D2-F362ACAC6BC4}">
  <dimension ref="A1:V75"/>
  <sheetViews>
    <sheetView tabSelected="1" zoomScaleNormal="100" workbookViewId="0">
      <pane ySplit="1" topLeftCell="A2" activePane="bottomLeft" state="frozen"/>
      <selection pane="bottomLeft" activeCell="A2" sqref="A2"/>
    </sheetView>
  </sheetViews>
  <sheetFormatPr defaultColWidth="9.1796875" defaultRowHeight="16.5" x14ac:dyDescent="0.5"/>
  <cols>
    <col min="1" max="1" width="15.81640625" style="2" customWidth="1"/>
    <col min="2" max="3" width="9.1796875" style="2"/>
    <col min="4" max="5" width="15.7265625" style="2" customWidth="1"/>
    <col min="6" max="6" width="25.81640625" style="2" customWidth="1"/>
    <col min="7" max="7" width="14.26953125" style="2" customWidth="1"/>
    <col min="8" max="8" width="70.26953125" style="2" customWidth="1"/>
    <col min="9" max="9" width="21.453125" style="2" customWidth="1"/>
    <col min="10" max="10" width="14.54296875" style="2" bestFit="1" customWidth="1"/>
    <col min="11" max="11" width="17.26953125" style="2" customWidth="1"/>
    <col min="12" max="12" width="10.1796875" style="2" customWidth="1"/>
    <col min="13" max="14" width="12.1796875" style="2" customWidth="1"/>
    <col min="15" max="16384" width="9.1796875" style="2"/>
  </cols>
  <sheetData>
    <row r="1" spans="1:16" ht="33" x14ac:dyDescent="0.5">
      <c r="A1" s="12" t="s">
        <v>21</v>
      </c>
      <c r="B1" s="12" t="s">
        <v>0</v>
      </c>
      <c r="C1" s="12" t="s">
        <v>1</v>
      </c>
      <c r="D1" s="12" t="s">
        <v>2</v>
      </c>
      <c r="E1" s="12" t="s">
        <v>2</v>
      </c>
      <c r="F1" s="12" t="s">
        <v>3</v>
      </c>
      <c r="G1" s="12" t="s">
        <v>4</v>
      </c>
      <c r="H1" s="12" t="s">
        <v>5</v>
      </c>
      <c r="I1" s="13" t="s">
        <v>6</v>
      </c>
      <c r="J1" s="13" t="s">
        <v>16</v>
      </c>
      <c r="K1" s="12" t="s">
        <v>7</v>
      </c>
      <c r="L1" s="13" t="s">
        <v>12</v>
      </c>
      <c r="M1" s="13" t="s">
        <v>13</v>
      </c>
      <c r="N1" s="13" t="s">
        <v>14</v>
      </c>
      <c r="O1" s="1"/>
      <c r="P1" s="1"/>
    </row>
    <row r="2" spans="1:16" ht="49.5" x14ac:dyDescent="0.5">
      <c r="A2" s="10" t="s">
        <v>215</v>
      </c>
      <c r="B2" s="3">
        <v>448695</v>
      </c>
      <c r="C2" s="3">
        <v>125390</v>
      </c>
      <c r="D2" s="3" t="s">
        <v>38</v>
      </c>
      <c r="E2" s="3" t="s">
        <v>39</v>
      </c>
      <c r="F2" s="3" t="s">
        <v>44</v>
      </c>
      <c r="G2" s="2" t="s">
        <v>45</v>
      </c>
      <c r="H2" s="3" t="s">
        <v>83</v>
      </c>
      <c r="I2" s="5" t="s">
        <v>10</v>
      </c>
      <c r="J2" s="17"/>
      <c r="K2" s="16" t="s">
        <v>100</v>
      </c>
      <c r="L2" s="6">
        <v>3361</v>
      </c>
      <c r="M2" s="6">
        <v>0</v>
      </c>
      <c r="N2" s="6">
        <f>L2-M2</f>
        <v>3361</v>
      </c>
    </row>
    <row r="3" spans="1:16" x14ac:dyDescent="0.5">
      <c r="A3" s="10" t="s">
        <v>215</v>
      </c>
      <c r="B3" s="3">
        <v>449632</v>
      </c>
      <c r="C3" s="3">
        <v>128499</v>
      </c>
      <c r="D3" s="2" t="s">
        <v>40</v>
      </c>
      <c r="E3" s="2" t="s">
        <v>41</v>
      </c>
      <c r="F3" s="2" t="s">
        <v>46</v>
      </c>
      <c r="G3" s="2" t="s">
        <v>47</v>
      </c>
      <c r="H3" s="2" t="s">
        <v>84</v>
      </c>
      <c r="I3" s="5" t="s">
        <v>10</v>
      </c>
      <c r="J3" s="17"/>
      <c r="K3" s="15" t="s">
        <v>8</v>
      </c>
      <c r="L3" s="6">
        <v>6325</v>
      </c>
      <c r="M3" s="6">
        <v>0</v>
      </c>
      <c r="N3" s="6">
        <f>L3-M3</f>
        <v>6325</v>
      </c>
    </row>
    <row r="4" spans="1:16" ht="49.5" x14ac:dyDescent="0.5">
      <c r="A4" s="10" t="s">
        <v>215</v>
      </c>
      <c r="B4" s="3">
        <v>448632</v>
      </c>
      <c r="C4" s="3">
        <v>125411</v>
      </c>
      <c r="D4" s="2" t="s">
        <v>42</v>
      </c>
      <c r="E4" s="2" t="s">
        <v>43</v>
      </c>
      <c r="F4" s="2" t="s">
        <v>44</v>
      </c>
      <c r="G4" s="2" t="s">
        <v>48</v>
      </c>
      <c r="H4" s="2" t="s">
        <v>85</v>
      </c>
      <c r="I4" s="5" t="s">
        <v>10</v>
      </c>
      <c r="J4" s="17"/>
      <c r="K4" s="15" t="s">
        <v>100</v>
      </c>
      <c r="L4" s="6">
        <v>4840</v>
      </c>
      <c r="M4" s="6">
        <v>4513</v>
      </c>
      <c r="N4" s="6">
        <f>L4-M4</f>
        <v>327</v>
      </c>
    </row>
    <row r="5" spans="1:16" x14ac:dyDescent="0.5">
      <c r="A5" s="10" t="s">
        <v>215</v>
      </c>
      <c r="B5" s="7">
        <v>465483</v>
      </c>
      <c r="C5" s="3">
        <v>115776</v>
      </c>
      <c r="D5" s="2" t="s">
        <v>49</v>
      </c>
      <c r="E5" s="2" t="s">
        <v>50</v>
      </c>
      <c r="F5" s="2" t="s">
        <v>51</v>
      </c>
      <c r="G5" s="2" t="s">
        <v>52</v>
      </c>
      <c r="H5" s="2" t="s">
        <v>86</v>
      </c>
      <c r="I5" s="2" t="s">
        <v>95</v>
      </c>
      <c r="J5" s="18">
        <v>43423</v>
      </c>
      <c r="K5" s="15" t="s">
        <v>8</v>
      </c>
      <c r="L5" s="6">
        <v>225</v>
      </c>
      <c r="M5" s="6">
        <v>0</v>
      </c>
      <c r="N5" s="6">
        <f t="shared" ref="N5:N47" si="0">L5-M5</f>
        <v>225</v>
      </c>
    </row>
    <row r="6" spans="1:16" ht="49.5" x14ac:dyDescent="0.5">
      <c r="A6" s="10" t="s">
        <v>215</v>
      </c>
      <c r="B6" s="3">
        <v>458767</v>
      </c>
      <c r="C6" s="3">
        <v>118542</v>
      </c>
      <c r="D6" s="2" t="s">
        <v>53</v>
      </c>
      <c r="E6" s="2" t="s">
        <v>54</v>
      </c>
      <c r="F6" s="2" t="s">
        <v>55</v>
      </c>
      <c r="G6" s="2" t="s">
        <v>56</v>
      </c>
      <c r="H6" s="2" t="s">
        <v>87</v>
      </c>
      <c r="I6" s="2" t="s">
        <v>96</v>
      </c>
      <c r="J6" s="18">
        <v>44056</v>
      </c>
      <c r="K6" s="15" t="s">
        <v>100</v>
      </c>
      <c r="L6" s="6">
        <v>705</v>
      </c>
      <c r="M6" s="6">
        <v>0</v>
      </c>
      <c r="N6" s="6">
        <f t="shared" si="0"/>
        <v>705</v>
      </c>
    </row>
    <row r="7" spans="1:16" x14ac:dyDescent="0.5">
      <c r="A7" s="10" t="s">
        <v>215</v>
      </c>
      <c r="B7" s="3">
        <v>455595</v>
      </c>
      <c r="C7" s="3">
        <v>118211</v>
      </c>
      <c r="D7" s="2" t="s">
        <v>57</v>
      </c>
      <c r="E7" s="2" t="s">
        <v>58</v>
      </c>
      <c r="F7" s="2" t="s">
        <v>59</v>
      </c>
      <c r="G7" s="2" t="s">
        <v>60</v>
      </c>
      <c r="H7" s="2" t="s">
        <v>88</v>
      </c>
      <c r="I7" s="2" t="s">
        <v>97</v>
      </c>
      <c r="J7" s="18">
        <v>44036</v>
      </c>
      <c r="K7" s="15" t="s">
        <v>11</v>
      </c>
      <c r="L7" s="6">
        <v>733</v>
      </c>
      <c r="M7" s="6">
        <v>0</v>
      </c>
      <c r="N7" s="6">
        <f t="shared" si="0"/>
        <v>733</v>
      </c>
    </row>
    <row r="8" spans="1:16" ht="49.5" x14ac:dyDescent="0.5">
      <c r="A8" s="10" t="s">
        <v>215</v>
      </c>
      <c r="B8" s="3">
        <v>454141</v>
      </c>
      <c r="C8" s="3">
        <v>120554</v>
      </c>
      <c r="D8" s="2" t="s">
        <v>61</v>
      </c>
      <c r="E8" s="2" t="s">
        <v>62</v>
      </c>
      <c r="F8" s="2" t="s">
        <v>63</v>
      </c>
      <c r="G8" s="2" t="s">
        <v>64</v>
      </c>
      <c r="H8" s="14" t="s">
        <v>89</v>
      </c>
      <c r="I8" s="2" t="s">
        <v>99</v>
      </c>
      <c r="J8" s="18">
        <v>44393</v>
      </c>
      <c r="K8" s="15" t="s">
        <v>100</v>
      </c>
      <c r="L8" s="6">
        <v>500</v>
      </c>
      <c r="M8" s="6">
        <v>0</v>
      </c>
      <c r="N8" s="6">
        <f t="shared" si="0"/>
        <v>500</v>
      </c>
    </row>
    <row r="9" spans="1:16" x14ac:dyDescent="0.5">
      <c r="A9" s="10" t="s">
        <v>215</v>
      </c>
      <c r="B9" s="3">
        <v>461410</v>
      </c>
      <c r="C9" s="3">
        <v>121388</v>
      </c>
      <c r="D9" s="2" t="s">
        <v>65</v>
      </c>
      <c r="E9" s="2" t="s">
        <v>66</v>
      </c>
      <c r="F9" s="2" t="s">
        <v>15</v>
      </c>
      <c r="G9" s="2" t="s">
        <v>67</v>
      </c>
      <c r="H9" s="14" t="s">
        <v>90</v>
      </c>
      <c r="I9" s="5" t="s">
        <v>10</v>
      </c>
      <c r="J9" s="18"/>
      <c r="K9" s="15" t="s">
        <v>11</v>
      </c>
      <c r="L9" s="6">
        <v>3114</v>
      </c>
      <c r="M9" s="6">
        <v>0</v>
      </c>
      <c r="N9" s="6">
        <f t="shared" si="0"/>
        <v>3114</v>
      </c>
    </row>
    <row r="10" spans="1:16" x14ac:dyDescent="0.5">
      <c r="A10" s="10" t="s">
        <v>215</v>
      </c>
      <c r="B10" s="3">
        <v>462658</v>
      </c>
      <c r="C10" s="3">
        <v>126394</v>
      </c>
      <c r="D10" s="2" t="s">
        <v>68</v>
      </c>
      <c r="E10" s="2" t="s">
        <v>69</v>
      </c>
      <c r="F10" s="2" t="s">
        <v>70</v>
      </c>
      <c r="G10" s="2" t="s">
        <v>71</v>
      </c>
      <c r="H10" s="14" t="s">
        <v>91</v>
      </c>
      <c r="I10" s="2" t="s">
        <v>98</v>
      </c>
      <c r="J10" s="18">
        <v>44539</v>
      </c>
      <c r="K10" s="15" t="s">
        <v>8</v>
      </c>
      <c r="L10" s="6">
        <v>266</v>
      </c>
      <c r="M10" s="6">
        <v>0</v>
      </c>
      <c r="N10" s="6">
        <f t="shared" si="0"/>
        <v>266</v>
      </c>
    </row>
    <row r="11" spans="1:16" ht="49.5" x14ac:dyDescent="0.5">
      <c r="A11" s="10" t="s">
        <v>215</v>
      </c>
      <c r="B11" s="3">
        <v>462566</v>
      </c>
      <c r="C11" s="3">
        <v>123665</v>
      </c>
      <c r="D11" s="2" t="s">
        <v>72</v>
      </c>
      <c r="E11" s="2" t="s">
        <v>73</v>
      </c>
      <c r="F11" s="2" t="s">
        <v>74</v>
      </c>
      <c r="G11" s="2" t="s">
        <v>75</v>
      </c>
      <c r="H11" s="15" t="s">
        <v>92</v>
      </c>
      <c r="I11" s="5" t="s">
        <v>210</v>
      </c>
      <c r="J11" s="18">
        <v>44543</v>
      </c>
      <c r="K11" s="15" t="s">
        <v>100</v>
      </c>
      <c r="L11" s="6">
        <v>264</v>
      </c>
      <c r="M11" s="6">
        <v>0</v>
      </c>
      <c r="N11" s="6">
        <f t="shared" si="0"/>
        <v>264</v>
      </c>
    </row>
    <row r="12" spans="1:16" x14ac:dyDescent="0.5">
      <c r="A12" s="10" t="s">
        <v>215</v>
      </c>
      <c r="B12" s="3">
        <v>459419</v>
      </c>
      <c r="C12" s="3">
        <v>114139</v>
      </c>
      <c r="D12" s="2" t="s">
        <v>76</v>
      </c>
      <c r="E12" s="2" t="s">
        <v>77</v>
      </c>
      <c r="F12" s="2" t="s">
        <v>78</v>
      </c>
      <c r="G12" s="2" t="s">
        <v>79</v>
      </c>
      <c r="H12" s="15" t="s">
        <v>93</v>
      </c>
      <c r="I12" s="5" t="s">
        <v>211</v>
      </c>
      <c r="J12" s="18">
        <v>44754</v>
      </c>
      <c r="K12" s="15" t="s">
        <v>11</v>
      </c>
      <c r="L12" s="6">
        <v>1533</v>
      </c>
      <c r="M12" s="6">
        <v>0</v>
      </c>
      <c r="N12" s="6">
        <f t="shared" si="0"/>
        <v>1533</v>
      </c>
    </row>
    <row r="13" spans="1:16" x14ac:dyDescent="0.5">
      <c r="A13" s="10" t="s">
        <v>215</v>
      </c>
      <c r="B13" s="3">
        <v>461391</v>
      </c>
      <c r="C13" s="3">
        <v>123101</v>
      </c>
      <c r="D13" s="2" t="s">
        <v>80</v>
      </c>
      <c r="E13" s="2" t="s">
        <v>81</v>
      </c>
      <c r="F13" s="2" t="s">
        <v>74</v>
      </c>
      <c r="G13" s="2" t="s">
        <v>82</v>
      </c>
      <c r="H13" s="15" t="s">
        <v>94</v>
      </c>
      <c r="I13" s="19" t="s">
        <v>209</v>
      </c>
      <c r="J13" s="18">
        <v>44995</v>
      </c>
      <c r="K13" s="15" t="s">
        <v>11</v>
      </c>
      <c r="L13" s="6">
        <v>656</v>
      </c>
      <c r="M13" s="6">
        <v>0</v>
      </c>
      <c r="N13" s="6">
        <f t="shared" si="0"/>
        <v>656</v>
      </c>
    </row>
    <row r="14" spans="1:16" ht="49.5" x14ac:dyDescent="0.5">
      <c r="A14" s="11" t="s">
        <v>216</v>
      </c>
      <c r="B14" s="3">
        <v>479302</v>
      </c>
      <c r="C14" s="3">
        <v>142000</v>
      </c>
      <c r="D14" s="2" t="s">
        <v>101</v>
      </c>
      <c r="E14" s="2" t="s">
        <v>102</v>
      </c>
      <c r="F14" s="2" t="s">
        <v>103</v>
      </c>
      <c r="G14" s="2" t="s">
        <v>104</v>
      </c>
      <c r="H14" s="15" t="s">
        <v>114</v>
      </c>
      <c r="I14" s="2" t="s">
        <v>118</v>
      </c>
      <c r="J14" s="18">
        <v>42572</v>
      </c>
      <c r="K14" s="15" t="s">
        <v>100</v>
      </c>
      <c r="L14" s="6">
        <v>339</v>
      </c>
      <c r="M14" s="6">
        <v>0</v>
      </c>
      <c r="N14" s="6">
        <f t="shared" si="0"/>
        <v>339</v>
      </c>
    </row>
    <row r="15" spans="1:16" x14ac:dyDescent="0.5">
      <c r="A15" s="11" t="s">
        <v>216</v>
      </c>
      <c r="B15" s="3">
        <v>473670</v>
      </c>
      <c r="C15" s="3">
        <v>123826</v>
      </c>
      <c r="D15" s="2" t="s">
        <v>105</v>
      </c>
      <c r="E15" s="2" t="s">
        <v>106</v>
      </c>
      <c r="F15" s="2" t="s">
        <v>107</v>
      </c>
      <c r="G15" s="2" t="s">
        <v>108</v>
      </c>
      <c r="H15" s="15" t="s">
        <v>115</v>
      </c>
      <c r="I15" s="5" t="s">
        <v>10</v>
      </c>
      <c r="J15" s="18"/>
      <c r="K15" s="15" t="s">
        <v>119</v>
      </c>
      <c r="L15" s="6">
        <v>2296</v>
      </c>
      <c r="M15" s="6">
        <v>0</v>
      </c>
      <c r="N15" s="6">
        <f t="shared" si="0"/>
        <v>2296</v>
      </c>
    </row>
    <row r="16" spans="1:16" ht="49.5" x14ac:dyDescent="0.5">
      <c r="A16" s="11" t="s">
        <v>216</v>
      </c>
      <c r="B16" s="3">
        <v>473698</v>
      </c>
      <c r="C16" s="3">
        <v>123947</v>
      </c>
      <c r="D16" s="9" t="s">
        <v>109</v>
      </c>
      <c r="E16" s="2" t="s">
        <v>106</v>
      </c>
      <c r="F16" s="2" t="s">
        <v>107</v>
      </c>
      <c r="G16" s="2" t="s">
        <v>108</v>
      </c>
      <c r="H16" s="15" t="s">
        <v>116</v>
      </c>
      <c r="I16" s="5" t="s">
        <v>10</v>
      </c>
      <c r="J16" s="18"/>
      <c r="K16" s="15" t="s">
        <v>100</v>
      </c>
      <c r="L16" s="6">
        <v>4730</v>
      </c>
      <c r="M16" s="6">
        <v>0</v>
      </c>
      <c r="N16" s="6">
        <f t="shared" si="0"/>
        <v>4730</v>
      </c>
    </row>
    <row r="17" spans="1:14" x14ac:dyDescent="0.5">
      <c r="A17" s="11" t="s">
        <v>216</v>
      </c>
      <c r="B17" s="3">
        <v>478659</v>
      </c>
      <c r="C17" s="3">
        <v>131200</v>
      </c>
      <c r="D17" s="2" t="s">
        <v>110</v>
      </c>
      <c r="E17" s="2" t="s">
        <v>111</v>
      </c>
      <c r="F17" s="2" t="s">
        <v>112</v>
      </c>
      <c r="G17" s="2" t="s">
        <v>113</v>
      </c>
      <c r="H17" s="15" t="s">
        <v>117</v>
      </c>
      <c r="I17" s="5" t="s">
        <v>208</v>
      </c>
      <c r="J17" s="18">
        <v>44986</v>
      </c>
      <c r="K17" s="15" t="s">
        <v>11</v>
      </c>
      <c r="L17" s="6">
        <v>32196</v>
      </c>
      <c r="M17" s="6">
        <v>0</v>
      </c>
      <c r="N17" s="6">
        <f t="shared" si="0"/>
        <v>32196</v>
      </c>
    </row>
    <row r="18" spans="1:14" ht="49.5" x14ac:dyDescent="0.5">
      <c r="A18" s="2" t="s">
        <v>34</v>
      </c>
      <c r="B18" s="3">
        <v>501443</v>
      </c>
      <c r="C18" s="3">
        <v>107253</v>
      </c>
      <c r="D18" s="2" t="s">
        <v>121</v>
      </c>
      <c r="E18" s="2" t="s">
        <v>122</v>
      </c>
      <c r="F18" s="2" t="s">
        <v>120</v>
      </c>
      <c r="H18" s="15" t="s">
        <v>123</v>
      </c>
      <c r="I18" s="2" t="s">
        <v>124</v>
      </c>
      <c r="J18" s="18">
        <v>44847</v>
      </c>
      <c r="K18" s="15" t="s">
        <v>11</v>
      </c>
      <c r="L18" s="6">
        <v>0</v>
      </c>
      <c r="M18" s="6">
        <v>426</v>
      </c>
      <c r="N18" s="6">
        <f t="shared" si="0"/>
        <v>-426</v>
      </c>
    </row>
    <row r="19" spans="1:14" ht="49.5" x14ac:dyDescent="0.5">
      <c r="A19" s="2" t="s">
        <v>34</v>
      </c>
      <c r="B19" s="3">
        <v>501443</v>
      </c>
      <c r="C19" s="3">
        <v>107253</v>
      </c>
      <c r="D19" s="2" t="s">
        <v>121</v>
      </c>
      <c r="E19" s="2" t="s">
        <v>122</v>
      </c>
      <c r="F19" s="2" t="s">
        <v>120</v>
      </c>
      <c r="H19" s="15" t="s">
        <v>123</v>
      </c>
      <c r="I19" s="2" t="s">
        <v>124</v>
      </c>
      <c r="J19" s="18">
        <v>44847</v>
      </c>
      <c r="K19" s="15" t="s">
        <v>37</v>
      </c>
      <c r="L19" s="6">
        <v>426</v>
      </c>
      <c r="M19" s="6">
        <v>0</v>
      </c>
      <c r="N19" s="6">
        <f t="shared" si="0"/>
        <v>426</v>
      </c>
    </row>
    <row r="20" spans="1:14" ht="66" x14ac:dyDescent="0.5">
      <c r="A20" s="2" t="s">
        <v>32</v>
      </c>
      <c r="B20" s="3">
        <v>500739</v>
      </c>
      <c r="C20" s="3">
        <v>115046</v>
      </c>
      <c r="D20" s="2" t="s">
        <v>125</v>
      </c>
      <c r="E20" s="2" t="s">
        <v>126</v>
      </c>
      <c r="F20" s="2" t="s">
        <v>31</v>
      </c>
      <c r="H20" s="15" t="s">
        <v>132</v>
      </c>
      <c r="I20" s="2" t="s">
        <v>135</v>
      </c>
      <c r="J20" s="18">
        <v>42657</v>
      </c>
      <c r="K20" s="15" t="s">
        <v>20</v>
      </c>
      <c r="L20" s="6">
        <v>2335</v>
      </c>
      <c r="M20" s="6">
        <v>0</v>
      </c>
      <c r="N20" s="6">
        <f t="shared" si="0"/>
        <v>2335</v>
      </c>
    </row>
    <row r="21" spans="1:14" ht="49.5" x14ac:dyDescent="0.5">
      <c r="A21" s="2" t="s">
        <v>32</v>
      </c>
      <c r="B21" s="3">
        <v>501016</v>
      </c>
      <c r="C21" s="3">
        <v>113639</v>
      </c>
      <c r="D21" s="2" t="s">
        <v>127</v>
      </c>
      <c r="E21" s="2" t="s">
        <v>128</v>
      </c>
      <c r="F21" s="2" t="s">
        <v>129</v>
      </c>
      <c r="H21" s="15" t="s">
        <v>133</v>
      </c>
      <c r="I21" s="2" t="s">
        <v>136</v>
      </c>
      <c r="J21" s="18">
        <v>44985</v>
      </c>
      <c r="K21" s="15" t="s">
        <v>18</v>
      </c>
      <c r="L21" s="6">
        <v>460</v>
      </c>
      <c r="M21" s="6">
        <v>0</v>
      </c>
      <c r="N21" s="6">
        <f t="shared" si="0"/>
        <v>460</v>
      </c>
    </row>
    <row r="22" spans="1:14" x14ac:dyDescent="0.5">
      <c r="A22" s="2" t="s">
        <v>33</v>
      </c>
      <c r="B22" s="3">
        <v>503300</v>
      </c>
      <c r="C22" s="3">
        <v>117550</v>
      </c>
      <c r="D22" s="2" t="s">
        <v>130</v>
      </c>
      <c r="E22" s="2" t="s">
        <v>122</v>
      </c>
      <c r="F22" s="2" t="s">
        <v>131</v>
      </c>
      <c r="H22" s="15" t="s">
        <v>134</v>
      </c>
      <c r="I22" s="5" t="s">
        <v>10</v>
      </c>
      <c r="J22" s="18">
        <v>39825</v>
      </c>
      <c r="K22" s="15" t="s">
        <v>8</v>
      </c>
      <c r="L22" s="6">
        <v>212</v>
      </c>
      <c r="M22" s="6">
        <v>0</v>
      </c>
      <c r="N22" s="6">
        <f t="shared" si="0"/>
        <v>212</v>
      </c>
    </row>
    <row r="23" spans="1:14" ht="33" x14ac:dyDescent="0.5">
      <c r="A23" s="2" t="s">
        <v>32</v>
      </c>
      <c r="B23" s="3">
        <v>488014</v>
      </c>
      <c r="C23" s="3">
        <v>124860</v>
      </c>
      <c r="D23" s="2" t="s">
        <v>137</v>
      </c>
      <c r="E23" s="2" t="s">
        <v>138</v>
      </c>
      <c r="F23" s="2" t="s">
        <v>139</v>
      </c>
      <c r="H23" s="15" t="s">
        <v>140</v>
      </c>
      <c r="I23" s="5" t="s">
        <v>10</v>
      </c>
      <c r="J23" s="18"/>
      <c r="K23" s="15" t="s">
        <v>11</v>
      </c>
      <c r="L23" s="6">
        <v>680</v>
      </c>
      <c r="M23" s="6">
        <v>0</v>
      </c>
      <c r="N23" s="6">
        <f t="shared" si="0"/>
        <v>680</v>
      </c>
    </row>
    <row r="24" spans="1:14" ht="33" x14ac:dyDescent="0.5">
      <c r="A24" s="2" t="s">
        <v>32</v>
      </c>
      <c r="B24" s="3">
        <v>490878</v>
      </c>
      <c r="C24" s="3">
        <v>127031</v>
      </c>
      <c r="D24" s="2" t="s">
        <v>28</v>
      </c>
      <c r="E24" s="2" t="s">
        <v>29</v>
      </c>
      <c r="F24" s="2" t="s">
        <v>30</v>
      </c>
      <c r="H24" s="15" t="s">
        <v>35</v>
      </c>
      <c r="I24" s="2" t="s">
        <v>36</v>
      </c>
      <c r="J24" s="18">
        <v>43935</v>
      </c>
      <c r="K24" s="15" t="s">
        <v>119</v>
      </c>
      <c r="L24" s="6">
        <v>376</v>
      </c>
      <c r="M24" s="6">
        <v>0</v>
      </c>
      <c r="N24" s="6">
        <f t="shared" si="0"/>
        <v>376</v>
      </c>
    </row>
    <row r="25" spans="1:14" ht="82.5" x14ac:dyDescent="0.5">
      <c r="A25" s="2" t="s">
        <v>32</v>
      </c>
      <c r="B25" s="3">
        <v>489680</v>
      </c>
      <c r="C25" s="3">
        <v>126934</v>
      </c>
      <c r="D25" s="2" t="s">
        <v>204</v>
      </c>
      <c r="E25" s="2" t="s">
        <v>205</v>
      </c>
      <c r="F25" s="2" t="s">
        <v>30</v>
      </c>
      <c r="H25" s="15" t="s">
        <v>207</v>
      </c>
      <c r="I25" s="2" t="s">
        <v>206</v>
      </c>
      <c r="J25" s="18">
        <v>44125</v>
      </c>
      <c r="K25" s="15" t="s">
        <v>8</v>
      </c>
      <c r="L25" s="6">
        <v>0</v>
      </c>
      <c r="M25" s="6">
        <v>16810</v>
      </c>
      <c r="N25" s="6">
        <f t="shared" si="0"/>
        <v>-16810</v>
      </c>
    </row>
    <row r="26" spans="1:14" ht="66" x14ac:dyDescent="0.5">
      <c r="A26" s="2" t="s">
        <v>32</v>
      </c>
      <c r="B26" s="3">
        <v>476739</v>
      </c>
      <c r="C26" s="3">
        <v>120171</v>
      </c>
      <c r="D26" s="2" t="s">
        <v>141</v>
      </c>
      <c r="E26" s="2" t="s">
        <v>142</v>
      </c>
      <c r="F26" s="2" t="s">
        <v>143</v>
      </c>
      <c r="H26" s="15" t="s">
        <v>149</v>
      </c>
      <c r="I26" s="2" t="s">
        <v>152</v>
      </c>
      <c r="J26" s="18">
        <v>44183</v>
      </c>
      <c r="K26" s="15" t="s">
        <v>20</v>
      </c>
      <c r="L26" s="6">
        <v>474</v>
      </c>
      <c r="M26" s="6">
        <v>0</v>
      </c>
      <c r="N26" s="6">
        <f t="shared" si="0"/>
        <v>474</v>
      </c>
    </row>
    <row r="27" spans="1:14" ht="33" x14ac:dyDescent="0.5">
      <c r="A27" s="2" t="s">
        <v>32</v>
      </c>
      <c r="B27" s="3">
        <v>485126</v>
      </c>
      <c r="C27" s="3">
        <v>129465</v>
      </c>
      <c r="D27" s="2" t="s">
        <v>144</v>
      </c>
      <c r="E27" s="2" t="s">
        <v>145</v>
      </c>
      <c r="F27" s="2" t="s">
        <v>146</v>
      </c>
      <c r="H27" s="15" t="s">
        <v>150</v>
      </c>
      <c r="I27" s="2" t="s">
        <v>153</v>
      </c>
      <c r="J27" s="18">
        <v>44219</v>
      </c>
      <c r="K27" s="15" t="s">
        <v>20</v>
      </c>
      <c r="L27" s="6">
        <v>921</v>
      </c>
      <c r="M27" s="6">
        <v>0</v>
      </c>
      <c r="N27" s="6">
        <f t="shared" si="0"/>
        <v>921</v>
      </c>
    </row>
    <row r="28" spans="1:14" x14ac:dyDescent="0.5">
      <c r="A28" s="2" t="s">
        <v>33</v>
      </c>
      <c r="B28" s="3">
        <v>503282</v>
      </c>
      <c r="C28" s="3">
        <v>118332</v>
      </c>
      <c r="D28" s="2" t="s">
        <v>147</v>
      </c>
      <c r="E28" s="2" t="s">
        <v>148</v>
      </c>
      <c r="F28" s="2" t="s">
        <v>31</v>
      </c>
      <c r="H28" s="15" t="s">
        <v>151</v>
      </c>
      <c r="I28" s="2" t="s">
        <v>154</v>
      </c>
      <c r="J28" s="18">
        <v>44623</v>
      </c>
      <c r="K28" s="15" t="s">
        <v>11</v>
      </c>
      <c r="L28" s="6">
        <v>558</v>
      </c>
      <c r="M28" s="6">
        <v>0</v>
      </c>
      <c r="N28" s="6">
        <f t="shared" si="0"/>
        <v>558</v>
      </c>
    </row>
    <row r="29" spans="1:14" ht="33" x14ac:dyDescent="0.5">
      <c r="A29" s="2" t="s">
        <v>32</v>
      </c>
      <c r="B29" s="3">
        <v>483542</v>
      </c>
      <c r="C29" s="3">
        <v>114305</v>
      </c>
      <c r="D29" s="2" t="s">
        <v>155</v>
      </c>
      <c r="E29" s="2" t="s">
        <v>156</v>
      </c>
      <c r="F29" s="2" t="s">
        <v>157</v>
      </c>
      <c r="H29" s="15" t="s">
        <v>158</v>
      </c>
      <c r="I29" s="2" t="s">
        <v>159</v>
      </c>
      <c r="J29" s="18">
        <v>44371</v>
      </c>
      <c r="K29" s="15" t="s">
        <v>18</v>
      </c>
      <c r="L29" s="6">
        <v>225</v>
      </c>
      <c r="M29" s="6">
        <v>0</v>
      </c>
      <c r="N29" s="6">
        <f t="shared" si="0"/>
        <v>225</v>
      </c>
    </row>
    <row r="30" spans="1:14" ht="115.5" x14ac:dyDescent="0.5">
      <c r="A30" s="2" t="s">
        <v>33</v>
      </c>
      <c r="B30" s="3">
        <v>511979</v>
      </c>
      <c r="C30" s="3">
        <v>111076</v>
      </c>
      <c r="D30" s="2" t="s">
        <v>160</v>
      </c>
      <c r="E30" s="2" t="s">
        <v>122</v>
      </c>
      <c r="F30" s="2" t="s">
        <v>161</v>
      </c>
      <c r="H30" s="15" t="s">
        <v>163</v>
      </c>
      <c r="I30" s="2" t="s">
        <v>165</v>
      </c>
      <c r="J30" s="18">
        <v>43538</v>
      </c>
      <c r="K30" s="15" t="s">
        <v>119</v>
      </c>
      <c r="L30" s="6">
        <v>6185</v>
      </c>
      <c r="M30" s="6">
        <v>0</v>
      </c>
      <c r="N30" s="6">
        <f t="shared" si="0"/>
        <v>6185</v>
      </c>
    </row>
    <row r="31" spans="1:14" ht="33" x14ac:dyDescent="0.5">
      <c r="A31" s="2" t="s">
        <v>33</v>
      </c>
      <c r="B31" s="3">
        <v>511951</v>
      </c>
      <c r="C31" s="3">
        <v>110976</v>
      </c>
      <c r="D31" s="2" t="s">
        <v>160</v>
      </c>
      <c r="E31" s="2" t="s">
        <v>162</v>
      </c>
      <c r="F31" s="2" t="s">
        <v>122</v>
      </c>
      <c r="H31" s="15" t="s">
        <v>164</v>
      </c>
      <c r="I31" s="2" t="s">
        <v>166</v>
      </c>
      <c r="J31" s="18">
        <v>44643</v>
      </c>
      <c r="K31" s="15" t="s">
        <v>11</v>
      </c>
      <c r="L31" s="6">
        <v>497</v>
      </c>
      <c r="M31" s="6">
        <v>0</v>
      </c>
      <c r="N31" s="6">
        <f t="shared" si="0"/>
        <v>497</v>
      </c>
    </row>
    <row r="32" spans="1:14" ht="33" x14ac:dyDescent="0.5">
      <c r="A32" s="2" t="s">
        <v>33</v>
      </c>
      <c r="B32" s="3">
        <v>511951</v>
      </c>
      <c r="C32" s="3">
        <v>110976</v>
      </c>
      <c r="D32" s="2" t="s">
        <v>160</v>
      </c>
      <c r="E32" s="2" t="s">
        <v>162</v>
      </c>
      <c r="F32" s="2" t="s">
        <v>122</v>
      </c>
      <c r="H32" s="15" t="s">
        <v>164</v>
      </c>
      <c r="I32" s="2" t="s">
        <v>166</v>
      </c>
      <c r="J32" s="18">
        <v>44643</v>
      </c>
      <c r="K32" s="15" t="s">
        <v>37</v>
      </c>
      <c r="L32" s="6">
        <v>0</v>
      </c>
      <c r="M32" s="6">
        <v>500</v>
      </c>
      <c r="N32" s="6">
        <f t="shared" si="0"/>
        <v>-500</v>
      </c>
    </row>
    <row r="33" spans="1:14" ht="33" x14ac:dyDescent="0.5">
      <c r="A33" s="2" t="s">
        <v>182</v>
      </c>
      <c r="D33" s="2" t="s">
        <v>167</v>
      </c>
      <c r="H33" s="15" t="s">
        <v>171</v>
      </c>
      <c r="I33" s="2" t="s">
        <v>176</v>
      </c>
      <c r="J33" s="18">
        <v>44925</v>
      </c>
      <c r="K33" s="15" t="s">
        <v>8</v>
      </c>
      <c r="L33" s="6">
        <v>0</v>
      </c>
      <c r="M33" s="6">
        <v>239</v>
      </c>
      <c r="N33" s="6">
        <f t="shared" si="0"/>
        <v>-239</v>
      </c>
    </row>
    <row r="34" spans="1:14" ht="33" x14ac:dyDescent="0.5">
      <c r="A34" s="2" t="s">
        <v>182</v>
      </c>
      <c r="D34" s="2" t="s">
        <v>168</v>
      </c>
      <c r="H34" s="15" t="s">
        <v>172</v>
      </c>
      <c r="I34" s="2" t="s">
        <v>177</v>
      </c>
      <c r="J34" s="18">
        <v>44454</v>
      </c>
      <c r="K34" s="15" t="s">
        <v>8</v>
      </c>
      <c r="L34" s="6">
        <v>0</v>
      </c>
      <c r="M34" s="6">
        <v>1024</v>
      </c>
      <c r="N34" s="6">
        <f t="shared" si="0"/>
        <v>-1024</v>
      </c>
    </row>
    <row r="35" spans="1:14" ht="33" x14ac:dyDescent="0.5">
      <c r="A35" s="2" t="s">
        <v>182</v>
      </c>
      <c r="D35" s="2" t="s">
        <v>169</v>
      </c>
      <c r="H35" s="15" t="s">
        <v>173</v>
      </c>
      <c r="I35" s="2" t="s">
        <v>178</v>
      </c>
      <c r="J35" s="18">
        <v>44449</v>
      </c>
      <c r="K35" s="15" t="s">
        <v>8</v>
      </c>
      <c r="L35" s="6">
        <v>0</v>
      </c>
      <c r="M35" s="6">
        <v>581</v>
      </c>
      <c r="N35" s="6">
        <f t="shared" si="0"/>
        <v>-581</v>
      </c>
    </row>
    <row r="36" spans="1:14" ht="33" x14ac:dyDescent="0.5">
      <c r="A36" s="2" t="s">
        <v>182</v>
      </c>
      <c r="D36" s="2" t="s">
        <v>170</v>
      </c>
      <c r="H36" s="15" t="s">
        <v>174</v>
      </c>
      <c r="I36" s="2" t="s">
        <v>179</v>
      </c>
      <c r="J36" s="18">
        <v>44540</v>
      </c>
      <c r="K36" s="15" t="s">
        <v>8</v>
      </c>
      <c r="L36" s="6">
        <v>0</v>
      </c>
      <c r="M36" s="6">
        <v>496</v>
      </c>
      <c r="N36" s="6">
        <f t="shared" si="0"/>
        <v>-496</v>
      </c>
    </row>
    <row r="37" spans="1:14" ht="33" x14ac:dyDescent="0.5">
      <c r="A37" s="2" t="s">
        <v>182</v>
      </c>
      <c r="D37" s="2" t="s">
        <v>170</v>
      </c>
      <c r="H37" s="15" t="s">
        <v>175</v>
      </c>
      <c r="I37" s="2" t="s">
        <v>180</v>
      </c>
      <c r="J37" s="18">
        <v>44448</v>
      </c>
      <c r="K37" s="15" t="s">
        <v>8</v>
      </c>
      <c r="L37" s="6">
        <v>0</v>
      </c>
      <c r="M37" s="6">
        <v>382</v>
      </c>
      <c r="N37" s="6">
        <f t="shared" si="0"/>
        <v>-382</v>
      </c>
    </row>
    <row r="38" spans="1:14" ht="82.5" x14ac:dyDescent="0.5">
      <c r="A38" s="2" t="s">
        <v>182</v>
      </c>
      <c r="D38" s="2" t="s">
        <v>181</v>
      </c>
      <c r="H38" s="15" t="s">
        <v>183</v>
      </c>
      <c r="I38" s="2" t="s">
        <v>185</v>
      </c>
      <c r="J38" s="18">
        <v>42515</v>
      </c>
      <c r="K38" s="15" t="s">
        <v>8</v>
      </c>
      <c r="L38" s="6">
        <v>548</v>
      </c>
      <c r="M38" s="6">
        <v>1186</v>
      </c>
      <c r="N38" s="6">
        <f t="shared" si="0"/>
        <v>-638</v>
      </c>
    </row>
    <row r="39" spans="1:14" x14ac:dyDescent="0.5">
      <c r="A39" s="2" t="s">
        <v>182</v>
      </c>
      <c r="D39" s="2" t="s">
        <v>181</v>
      </c>
      <c r="H39" s="15" t="s">
        <v>184</v>
      </c>
      <c r="I39" s="2" t="s">
        <v>185</v>
      </c>
      <c r="J39" s="18">
        <v>42515</v>
      </c>
      <c r="K39" s="15" t="s">
        <v>20</v>
      </c>
      <c r="L39" s="6">
        <v>7000</v>
      </c>
      <c r="M39" s="6">
        <v>3086</v>
      </c>
      <c r="N39" s="6">
        <f t="shared" si="0"/>
        <v>3914</v>
      </c>
    </row>
    <row r="40" spans="1:14" x14ac:dyDescent="0.5">
      <c r="A40" s="2" t="s">
        <v>182</v>
      </c>
      <c r="D40" s="2" t="s">
        <v>181</v>
      </c>
      <c r="H40" s="15" t="s">
        <v>184</v>
      </c>
      <c r="I40" s="2" t="s">
        <v>185</v>
      </c>
      <c r="J40" s="18">
        <v>42515</v>
      </c>
      <c r="K40" s="15" t="s">
        <v>37</v>
      </c>
      <c r="L40" s="6">
        <v>0</v>
      </c>
      <c r="M40" s="6">
        <v>3980</v>
      </c>
      <c r="N40" s="6">
        <f t="shared" si="0"/>
        <v>-3980</v>
      </c>
    </row>
    <row r="41" spans="1:14" x14ac:dyDescent="0.5">
      <c r="A41" s="2" t="s">
        <v>182</v>
      </c>
      <c r="D41" s="2" t="s">
        <v>181</v>
      </c>
      <c r="H41" s="15" t="s">
        <v>184</v>
      </c>
      <c r="I41" s="2" t="s">
        <v>185</v>
      </c>
      <c r="J41" s="18">
        <v>42515</v>
      </c>
      <c r="K41" s="15" t="s">
        <v>11</v>
      </c>
      <c r="L41" s="6">
        <v>0</v>
      </c>
      <c r="M41" s="6">
        <v>4195</v>
      </c>
      <c r="N41" s="6">
        <f t="shared" si="0"/>
        <v>-4195</v>
      </c>
    </row>
    <row r="42" spans="1:14" ht="33" x14ac:dyDescent="0.5">
      <c r="A42" s="2" t="s">
        <v>182</v>
      </c>
      <c r="D42" s="2" t="s">
        <v>188</v>
      </c>
      <c r="H42" s="15" t="s">
        <v>186</v>
      </c>
      <c r="I42" s="2" t="s">
        <v>187</v>
      </c>
      <c r="J42" s="18">
        <v>44875</v>
      </c>
      <c r="K42" s="15" t="s">
        <v>11</v>
      </c>
      <c r="L42" s="6">
        <v>0</v>
      </c>
      <c r="M42" s="6">
        <v>336</v>
      </c>
      <c r="N42" s="6">
        <f t="shared" si="0"/>
        <v>-336</v>
      </c>
    </row>
    <row r="43" spans="1:14" ht="49.5" x14ac:dyDescent="0.5">
      <c r="A43" s="2" t="s">
        <v>182</v>
      </c>
      <c r="D43" s="2" t="s">
        <v>189</v>
      </c>
      <c r="H43" s="15" t="s">
        <v>190</v>
      </c>
      <c r="I43" s="2" t="s">
        <v>191</v>
      </c>
      <c r="J43" s="18">
        <v>44609</v>
      </c>
      <c r="K43" s="15" t="s">
        <v>8</v>
      </c>
      <c r="L43" s="6">
        <v>396</v>
      </c>
      <c r="M43" s="6">
        <v>0</v>
      </c>
      <c r="N43" s="6">
        <f t="shared" si="0"/>
        <v>396</v>
      </c>
    </row>
    <row r="44" spans="1:14" ht="115.5" x14ac:dyDescent="0.5">
      <c r="A44" s="2" t="s">
        <v>182</v>
      </c>
      <c r="D44" s="2" t="s">
        <v>192</v>
      </c>
      <c r="H44" s="15" t="s">
        <v>193</v>
      </c>
      <c r="I44" s="2" t="s">
        <v>195</v>
      </c>
      <c r="J44" s="18">
        <v>44581</v>
      </c>
      <c r="K44" s="15" t="s">
        <v>8</v>
      </c>
      <c r="L44" s="6">
        <v>1017</v>
      </c>
      <c r="M44" s="6">
        <v>0</v>
      </c>
      <c r="N44" s="6">
        <f t="shared" si="0"/>
        <v>1017</v>
      </c>
    </row>
    <row r="45" spans="1:14" ht="49.5" x14ac:dyDescent="0.5">
      <c r="A45" s="2" t="s">
        <v>182</v>
      </c>
      <c r="D45" s="2" t="s">
        <v>192</v>
      </c>
      <c r="H45" s="15" t="s">
        <v>194</v>
      </c>
      <c r="I45" s="2" t="s">
        <v>196</v>
      </c>
      <c r="J45" s="18">
        <v>44308</v>
      </c>
      <c r="K45" s="15" t="s">
        <v>8</v>
      </c>
      <c r="L45" s="6">
        <v>300</v>
      </c>
      <c r="M45" s="6">
        <v>0</v>
      </c>
      <c r="N45" s="6">
        <f t="shared" si="0"/>
        <v>300</v>
      </c>
    </row>
    <row r="46" spans="1:14" ht="66" x14ac:dyDescent="0.5">
      <c r="A46" s="2" t="s">
        <v>182</v>
      </c>
      <c r="D46" s="2" t="s">
        <v>197</v>
      </c>
      <c r="H46" s="15" t="s">
        <v>199</v>
      </c>
      <c r="I46" s="2" t="s">
        <v>201</v>
      </c>
      <c r="J46" s="18">
        <v>44489</v>
      </c>
      <c r="K46" s="15" t="s">
        <v>11</v>
      </c>
      <c r="L46" s="6">
        <v>435</v>
      </c>
      <c r="M46" s="6">
        <v>0</v>
      </c>
      <c r="N46" s="6">
        <f t="shared" si="0"/>
        <v>435</v>
      </c>
    </row>
    <row r="47" spans="1:14" ht="49.5" x14ac:dyDescent="0.5">
      <c r="A47" s="2" t="s">
        <v>182</v>
      </c>
      <c r="D47" s="2" t="s">
        <v>198</v>
      </c>
      <c r="H47" s="15" t="s">
        <v>200</v>
      </c>
      <c r="I47" s="2" t="s">
        <v>202</v>
      </c>
      <c r="J47" s="18">
        <v>41067</v>
      </c>
      <c r="K47" s="15" t="s">
        <v>203</v>
      </c>
      <c r="L47" s="6">
        <v>4340</v>
      </c>
      <c r="M47" s="6">
        <v>0</v>
      </c>
      <c r="N47" s="6">
        <f t="shared" si="0"/>
        <v>4340</v>
      </c>
    </row>
    <row r="48" spans="1:14" x14ac:dyDescent="0.5">
      <c r="K48" s="4" t="s">
        <v>212</v>
      </c>
      <c r="L48" s="6">
        <f>SUM(L2:L47)</f>
        <v>89468</v>
      </c>
      <c r="M48" s="6">
        <f>SUM(M2:M47)</f>
        <v>37754</v>
      </c>
      <c r="N48" s="6">
        <f>SUM(N2:N47)</f>
        <v>51714</v>
      </c>
    </row>
    <row r="49" spans="3:22" x14ac:dyDescent="0.5">
      <c r="K49" s="4" t="s">
        <v>24</v>
      </c>
      <c r="L49" s="6">
        <f>SUMIF(A2:A47, "Winchester", L2:L47)+SUMIF(A2:A47, "East Hampshire", L2:L47)</f>
        <v>62083</v>
      </c>
      <c r="M49" s="6">
        <f>SUMIF(A2:A47, "Winchester", M2:M47)+SUMIF(A2:A47, "East Hampshire", M2:M47)</f>
        <v>4513</v>
      </c>
      <c r="N49" s="6">
        <f>SUMIF(A2:A47, "Winchester", N2:N47)+SUMIF(A2:A47, "East Hampshire", N2:N47)</f>
        <v>57570</v>
      </c>
    </row>
    <row r="50" spans="3:22" x14ac:dyDescent="0.5">
      <c r="C50" s="4"/>
      <c r="D50" s="4"/>
      <c r="E50" s="4"/>
      <c r="F50" s="4"/>
      <c r="K50" s="4" t="s">
        <v>25</v>
      </c>
      <c r="L50" s="6">
        <f>SUMIF(A2:A47, "Lewes", L2:L47)+SUMIF(A2:A47,"Brighton*",L2:L47)</f>
        <v>14036</v>
      </c>
      <c r="M50" s="6">
        <f>SUMIF(A2:A47, "Lewes", M2:M47)+SUMIF(A2:A47,"Brighton*",M2:M47)</f>
        <v>15505</v>
      </c>
      <c r="N50" s="6">
        <f>SUMIF(A2:A47, "Lewes", N2:N47)+SUMIF(A2:A47,"Brighton*",N2:N47)</f>
        <v>-1469</v>
      </c>
    </row>
    <row r="51" spans="3:22" x14ac:dyDescent="0.5">
      <c r="C51" s="4"/>
      <c r="D51" s="6"/>
      <c r="E51" s="6"/>
      <c r="F51" s="6"/>
      <c r="K51" s="4" t="s">
        <v>26</v>
      </c>
      <c r="L51" s="6">
        <f>SUMIF(A2:A47, "Chichester", L2:L47)+SUMIF(A2:A47,"Horsham",L2:L47)+SUMIF(A2:A47,"Arun",L2:L47)</f>
        <v>13349</v>
      </c>
      <c r="M51" s="6">
        <f>SUMIF(A2:A47, "Chichester", M2:M47)+SUMIF(A2:A47,"Horsham",M2:M47)+SUMIF(A2:A47,"Arun",M2:M47)</f>
        <v>17736</v>
      </c>
      <c r="N51" s="6">
        <f>SUMIF(A2:A47, "Chichester", N2:N47)+SUMIF(A2:A47,"Horsham",N2:N47)+SUMIF(A2:A47,"Arun",N2:N47)</f>
        <v>-4387</v>
      </c>
    </row>
    <row r="52" spans="3:22" x14ac:dyDescent="0.5">
      <c r="C52" s="4"/>
      <c r="D52" s="6"/>
      <c r="E52" s="6"/>
      <c r="F52" s="6"/>
      <c r="K52" s="4" t="s">
        <v>27</v>
      </c>
      <c r="L52" s="6">
        <f>SUM(L49:L51)</f>
        <v>89468</v>
      </c>
      <c r="M52" s="6">
        <f t="shared" ref="M52:N52" si="1">SUM(M49:M51)</f>
        <v>37754</v>
      </c>
      <c r="N52" s="6">
        <f t="shared" si="1"/>
        <v>51714</v>
      </c>
    </row>
    <row r="53" spans="3:22" x14ac:dyDescent="0.5">
      <c r="C53" s="4"/>
      <c r="D53" s="6"/>
      <c r="E53" s="6"/>
      <c r="F53" s="6"/>
      <c r="K53" s="4"/>
    </row>
    <row r="54" spans="3:22" x14ac:dyDescent="0.5">
      <c r="C54" s="4"/>
      <c r="D54" s="6"/>
      <c r="E54" s="6"/>
      <c r="F54" s="6"/>
      <c r="K54" s="4" t="s">
        <v>119</v>
      </c>
      <c r="L54" s="6">
        <f>SUMIF(K2:K47,"E(g)[*",L2:L47)</f>
        <v>8857</v>
      </c>
      <c r="M54" s="6">
        <f>SUMIF(K2:K47,"E(g)[*",M2:M47)</f>
        <v>0</v>
      </c>
      <c r="N54" s="6">
        <f>SUMIF(K2:K47,"E(g)[*",N2:N47)</f>
        <v>8857</v>
      </c>
    </row>
    <row r="55" spans="3:22" x14ac:dyDescent="0.5">
      <c r="C55" s="4"/>
      <c r="D55" s="6"/>
      <c r="E55" s="6"/>
      <c r="F55" s="6"/>
      <c r="K55" s="4" t="s">
        <v>8</v>
      </c>
      <c r="L55" s="6">
        <f>SUMIF(K2:K47,"E(g)(i)[*",L2:L47)</f>
        <v>9289</v>
      </c>
      <c r="M55" s="6">
        <f>SUMIF(K2:K47,"E(g)(i)[*",M2:M47)</f>
        <v>20718</v>
      </c>
      <c r="N55" s="6">
        <f>SUMIF(K2:K47,"E(g)(i)[*",N2:N47)</f>
        <v>-11429</v>
      </c>
    </row>
    <row r="56" spans="3:22" x14ac:dyDescent="0.5">
      <c r="C56" s="4"/>
      <c r="D56" s="6"/>
      <c r="E56" s="6"/>
      <c r="F56" s="6"/>
      <c r="K56" s="4" t="s">
        <v>9</v>
      </c>
      <c r="L56" s="6">
        <f>SUMIF(K2:K47,"E(g)(ii)*",L2:L47)</f>
        <v>0</v>
      </c>
      <c r="M56" s="6">
        <f>SUMIF(K2:K47,"E(g)(ii)*",M2:M47)</f>
        <v>0</v>
      </c>
      <c r="N56" s="6">
        <f>SUMIF(K2:K47,"E(g)(ii)*",N2:N47)</f>
        <v>0</v>
      </c>
    </row>
    <row r="57" spans="3:22" x14ac:dyDescent="0.5">
      <c r="K57" s="4" t="s">
        <v>20</v>
      </c>
      <c r="L57" s="6">
        <f>SUMIF(K2:K47,"E(g)(iii)*",L2:L47)</f>
        <v>10730</v>
      </c>
      <c r="M57" s="6">
        <f>SUMIF(K2:K47,"E(g)(iii)*",M2:M47)</f>
        <v>3086</v>
      </c>
      <c r="N57" s="6">
        <f>SUMIF(K2:K47,"E(g)(iii)*",N2:N47)</f>
        <v>7644</v>
      </c>
    </row>
    <row r="58" spans="3:22" x14ac:dyDescent="0.5">
      <c r="K58" s="4" t="s">
        <v>17</v>
      </c>
      <c r="L58" s="6">
        <f>SUMIF(K2:K47,"Mixed E(g)(i)*",L2:L47)</f>
        <v>0</v>
      </c>
      <c r="M58" s="6">
        <f>SUMIF(K2:K47,"Mixed E(g)(i)*",M2:M47)</f>
        <v>0</v>
      </c>
      <c r="N58" s="6">
        <f>SUMIF(K2:K47,"Mixed E(g)(i)*",N2:N47)</f>
        <v>0</v>
      </c>
    </row>
    <row r="59" spans="3:22" x14ac:dyDescent="0.5">
      <c r="K59" s="4" t="s">
        <v>37</v>
      </c>
      <c r="L59" s="6">
        <f>SUMIF(K2:K47,"B2",L2:L47)</f>
        <v>426</v>
      </c>
      <c r="M59" s="6">
        <f>SUMIF(K2:K47,"B2",M2:M47)</f>
        <v>4480</v>
      </c>
      <c r="N59" s="6">
        <f>SUMIF(K2:K47,"B2",N2:N47)</f>
        <v>-4054</v>
      </c>
      <c r="T59" s="6"/>
      <c r="U59" s="6"/>
      <c r="V59" s="6"/>
    </row>
    <row r="60" spans="3:22" x14ac:dyDescent="0.5">
      <c r="K60" s="4" t="s">
        <v>11</v>
      </c>
      <c r="L60" s="6">
        <f>SUMIF(K2:K47,"B8",L2:L47)</f>
        <v>40402</v>
      </c>
      <c r="M60" s="6">
        <f>SUMIF(K2:K47,"B8",M2:M47)</f>
        <v>4957</v>
      </c>
      <c r="N60" s="6">
        <f>SUMIF(K2:K47,"B8",N2:N47)</f>
        <v>35445</v>
      </c>
    </row>
    <row r="61" spans="3:22" x14ac:dyDescent="0.5">
      <c r="K61" s="4" t="s">
        <v>18</v>
      </c>
      <c r="L61" s="6">
        <f>SUMIF(K2:K47,"E",L2:L47)</f>
        <v>685</v>
      </c>
      <c r="M61" s="6">
        <f>SUMIF(K2:K47,"E",M2:M47)</f>
        <v>0</v>
      </c>
      <c r="N61" s="6">
        <f>SUMIF(K2:K47,"E",N2:N47)</f>
        <v>685</v>
      </c>
    </row>
    <row r="62" spans="3:22" x14ac:dyDescent="0.5">
      <c r="K62" s="4" t="s">
        <v>19</v>
      </c>
      <c r="L62" s="6">
        <f>SUMIF(K2:K47,"E[*",L2:L47)</f>
        <v>0</v>
      </c>
      <c r="M62" s="6">
        <f>SUMIF(K2:K47,"E[*",M2:M47)</f>
        <v>0</v>
      </c>
      <c r="N62" s="6">
        <f>SUMIF(K2:K47,"E[*",N2:N47)</f>
        <v>0</v>
      </c>
      <c r="T62" s="6"/>
    </row>
    <row r="63" spans="3:22" x14ac:dyDescent="0.5">
      <c r="K63" s="4" t="s">
        <v>22</v>
      </c>
      <c r="L63" s="6">
        <f>SUMIF(K2:K47,"Mixed E/B8",L2:L47)</f>
        <v>0</v>
      </c>
      <c r="M63" s="6">
        <f>SUMIF(K2:K47,"Mixed E/B8",M2:M47)</f>
        <v>0</v>
      </c>
      <c r="N63" s="6">
        <f>SUMIF(K2:K47,"Mixed E/B8",N2:N47)</f>
        <v>0</v>
      </c>
    </row>
    <row r="64" spans="3:22" x14ac:dyDescent="0.5">
      <c r="K64" s="4" t="s">
        <v>100</v>
      </c>
      <c r="L64" s="6">
        <f>SUMIF(K2:K47,"Mixed E(g)/B*",L2:L47)</f>
        <v>14739</v>
      </c>
      <c r="M64" s="6">
        <f>SUMIF(K2:K47,"Mixed E(g)/B*",M2:M47)</f>
        <v>4513</v>
      </c>
      <c r="N64" s="6">
        <f>SUMIF(K2:K47,"Mixed E(g)/B*",N2:N47)</f>
        <v>10226</v>
      </c>
    </row>
    <row r="65" spans="11:17" x14ac:dyDescent="0.5">
      <c r="K65" s="4" t="s">
        <v>203</v>
      </c>
      <c r="L65" s="6">
        <f>SUMIF(K2:K47,"Mixed E(g),B2*",L2:L47)</f>
        <v>4340</v>
      </c>
      <c r="M65" s="6">
        <f>SUMIF(K2:K47,"Mixed E(g),B2*",M2:M47)</f>
        <v>0</v>
      </c>
      <c r="N65" s="6">
        <f>SUMIF(K2:K47,"Mixed E(g),B2*",N2:N47)</f>
        <v>4340</v>
      </c>
    </row>
    <row r="66" spans="11:17" x14ac:dyDescent="0.5">
      <c r="K66" s="4" t="s">
        <v>23</v>
      </c>
      <c r="L66" s="6">
        <f>SUM(L54:L65)</f>
        <v>89468</v>
      </c>
      <c r="M66" s="6">
        <f t="shared" ref="M66:N66" si="2">SUM(M54:M65)</f>
        <v>37754</v>
      </c>
      <c r="N66" s="6">
        <f t="shared" si="2"/>
        <v>51714</v>
      </c>
    </row>
    <row r="67" spans="11:17" x14ac:dyDescent="0.5">
      <c r="K67" s="4"/>
      <c r="L67" s="6"/>
      <c r="M67" s="6"/>
      <c r="N67" s="6"/>
    </row>
    <row r="68" spans="11:17" x14ac:dyDescent="0.5">
      <c r="K68" s="8" t="s">
        <v>214</v>
      </c>
    </row>
    <row r="69" spans="11:17" x14ac:dyDescent="0.5">
      <c r="K69" s="8" t="s">
        <v>213</v>
      </c>
      <c r="L69" s="6">
        <f>SUM(L57,L59,L60)</f>
        <v>51558</v>
      </c>
      <c r="M69" s="6">
        <f t="shared" ref="M69" si="3">SUM(M57,M59,M60)</f>
        <v>12523</v>
      </c>
      <c r="N69" s="6">
        <f t="shared" ref="N69:N74" si="4">L69-M69</f>
        <v>39035</v>
      </c>
      <c r="Q69" s="6"/>
    </row>
    <row r="70" spans="11:17" x14ac:dyDescent="0.5">
      <c r="K70" s="4" t="s">
        <v>100</v>
      </c>
      <c r="L70" s="6">
        <f>L64</f>
        <v>14739</v>
      </c>
      <c r="M70" s="6">
        <f t="shared" ref="M70" si="5">M64</f>
        <v>4513</v>
      </c>
      <c r="N70" s="6">
        <f t="shared" si="4"/>
        <v>10226</v>
      </c>
      <c r="Q70" s="6"/>
    </row>
    <row r="71" spans="11:17" x14ac:dyDescent="0.5">
      <c r="K71" s="4" t="s">
        <v>203</v>
      </c>
      <c r="L71" s="6">
        <f>L65</f>
        <v>4340</v>
      </c>
      <c r="M71" s="6">
        <f>M65</f>
        <v>0</v>
      </c>
      <c r="N71" s="6">
        <f t="shared" si="4"/>
        <v>4340</v>
      </c>
      <c r="Q71" s="6"/>
    </row>
    <row r="72" spans="11:17" x14ac:dyDescent="0.5">
      <c r="K72" s="8" t="s">
        <v>18</v>
      </c>
      <c r="L72" s="6">
        <f>L61</f>
        <v>685</v>
      </c>
      <c r="M72" s="6">
        <f>M61</f>
        <v>0</v>
      </c>
      <c r="N72" s="6">
        <f t="shared" si="4"/>
        <v>685</v>
      </c>
      <c r="Q72" s="6"/>
    </row>
    <row r="73" spans="11:17" x14ac:dyDescent="0.5">
      <c r="K73" s="4" t="s">
        <v>119</v>
      </c>
      <c r="L73" s="6">
        <f>L54</f>
        <v>8857</v>
      </c>
      <c r="M73" s="6">
        <f>M54</f>
        <v>0</v>
      </c>
      <c r="N73" s="6">
        <f t="shared" si="4"/>
        <v>8857</v>
      </c>
      <c r="Q73" s="6"/>
    </row>
    <row r="74" spans="11:17" x14ac:dyDescent="0.5">
      <c r="K74" s="4" t="s">
        <v>8</v>
      </c>
      <c r="L74" s="6">
        <f>L55</f>
        <v>9289</v>
      </c>
      <c r="M74" s="6">
        <f>M55</f>
        <v>20718</v>
      </c>
      <c r="N74" s="6">
        <f t="shared" si="4"/>
        <v>-11429</v>
      </c>
    </row>
    <row r="75" spans="11:17" x14ac:dyDescent="0.5">
      <c r="L75" s="6">
        <f>SUM(L69:L74)</f>
        <v>89468</v>
      </c>
      <c r="M75" s="6">
        <f t="shared" ref="M75:N75" si="6">SUM(M69:M74)</f>
        <v>37754</v>
      </c>
      <c r="N75" s="6">
        <f t="shared" si="6"/>
        <v>51714</v>
      </c>
    </row>
  </sheetData>
  <sheetProtection algorithmName="SHA-512" hashValue="moXG3aGRIhnoYRetCebarJxOLlGqgpnhwwFlhg1axxo5q0qNgizO/wuxivt9/ucDSzSusEXaCzaTZOCOc5OAfg==" saltValue="4FVJhiUc34JNiJ8+RDzA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200sqm or more only</vt:lpstr>
    </vt:vector>
  </TitlesOfParts>
  <Company>South Downs National Park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Wright</dc:creator>
  <cp:lastModifiedBy>Luke Walter</cp:lastModifiedBy>
  <dcterms:created xsi:type="dcterms:W3CDTF">2023-08-24T09:55:11Z</dcterms:created>
  <dcterms:modified xsi:type="dcterms:W3CDTF">2024-11-12T17:26:14Z</dcterms:modified>
</cp:coreProperties>
</file>